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75" windowWidth="7095" windowHeight="4500" tabRatio="388" activeTab="0"/>
  </bookViews>
  <sheets>
    <sheet name="Calc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<sst xmlns="http://schemas.openxmlformats.org/spreadsheetml/2006/main" count="37" uniqueCount="34">
  <si>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Log</t>
  </si>
  <si>
    <t>F</t>
  </si>
  <si>
    <t>Weeks</t>
  </si>
  <si>
    <t>Fibrotest</t>
  </si>
  <si>
    <t>Wt (kg)</t>
  </si>
  <si>
    <t>BMI</t>
  </si>
  <si>
    <t>Ht (m)</t>
  </si>
  <si>
    <t>Log Fall</t>
  </si>
  <si>
    <t>Haptoglobin</t>
  </si>
  <si>
    <t>GGT</t>
  </si>
  <si>
    <t>Bilirubin</t>
  </si>
  <si>
    <t>AGE (yrs)</t>
  </si>
  <si>
    <t>Male 1, Femal 0</t>
  </si>
  <si>
    <t>F3+ if over 0.6</t>
  </si>
  <si>
    <t>AST</t>
  </si>
  <si>
    <t>Platelets</t>
  </si>
  <si>
    <t>APRI</t>
  </si>
  <si>
    <t>F3+ if over 0.8</t>
  </si>
  <si>
    <t>Weight (kg)</t>
  </si>
  <si>
    <t>Creat</t>
  </si>
  <si>
    <t>Age</t>
  </si>
  <si>
    <t>Gender</t>
  </si>
  <si>
    <t>M=1, F=0.85</t>
  </si>
  <si>
    <t>Start</t>
  </si>
  <si>
    <t>Stop</t>
  </si>
  <si>
    <t>End</t>
  </si>
  <si>
    <t>Viral load 1</t>
  </si>
  <si>
    <t>Viral load 2</t>
  </si>
  <si>
    <t>Dose reductions under 50</t>
  </si>
  <si>
    <t>Apo-LipoProteinA1</t>
  </si>
  <si>
    <r>
      <t>a</t>
    </r>
    <r>
      <rPr>
        <sz val="10"/>
        <rFont val="Arial"/>
        <family val="0"/>
      </rPr>
      <t>2-Macroglobulin</t>
    </r>
  </si>
  <si>
    <t>Not valid if cholestasis or hemolysis</t>
  </si>
  <si>
    <t>eGFR</t>
  </si>
  <si>
    <t>Raw VL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</si>
</sst>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.0"/>
    <numFmt numFmtId="174" formatCode="0000000"/>
    <numFmt numFmtId="175" formatCode="mm/dd/yy"/>
    <numFmt numFmtId="176" formatCode="m/d/yy"/>
    <numFmt numFmtId="177" formatCode="0.000"/>
    <numFmt numFmtId="178" formatCode="[$-409]dddd\,\ mmmm\ dd\,\ yyyy"/>
    <numFmt numFmtId="179" formatCode="[$-409]d/mmm/yy;@"/>
    <numFmt numFmtId="180" formatCode="0.00000"/>
    <numFmt numFmtId="181" formatCode="0.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1" fontId="0" fillId="0" borderId="13" xfId="0" applyNumberFormat="1" applyBorder="1" applyAlignment="1" applyProtection="1">
      <alignment/>
      <protection/>
    </xf>
    <xf numFmtId="11" fontId="0" fillId="0" borderId="0" xfId="0" applyNumberFormat="1" applyBorder="1" applyAlignment="1" applyProtection="1">
      <alignment/>
      <protection locked="0"/>
    </xf>
    <xf numFmtId="2" fontId="0" fillId="0" borderId="14" xfId="0" applyNumberForma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4" fontId="0" fillId="0" borderId="16" xfId="0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173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/>
    </xf>
    <xf numFmtId="173" fontId="1" fillId="0" borderId="16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173" fontId="1" fillId="0" borderId="17" xfId="0" applyNumberFormat="1" applyFont="1" applyBorder="1" applyAlignment="1" applyProtection="1">
      <alignment/>
      <protection/>
    </xf>
    <xf numFmtId="179" fontId="0" fillId="0" borderId="12" xfId="0" applyNumberFormat="1" applyBorder="1" applyAlignment="1" applyProtection="1">
      <alignment/>
      <protection locked="0"/>
    </xf>
    <xf numFmtId="11" fontId="1" fillId="0" borderId="15" xfId="0" applyNumberFormat="1" applyFont="1" applyBorder="1" applyAlignment="1" applyProtection="1">
      <alignment/>
      <protection/>
    </xf>
    <xf numFmtId="179" fontId="0" fillId="0" borderId="17" xfId="0" applyNumberFormat="1" applyBorder="1" applyAlignment="1" applyProtection="1">
      <alignment/>
      <protection/>
    </xf>
    <xf numFmtId="2" fontId="0" fillId="0" borderId="16" xfId="0" applyNumberFormat="1" applyBorder="1" applyAlignment="1" applyProtection="1">
      <alignment/>
      <protection/>
    </xf>
    <xf numFmtId="11" fontId="0" fillId="0" borderId="17" xfId="0" applyNumberForma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14" fontId="0" fillId="0" borderId="13" xfId="0" applyNumberFormat="1" applyBorder="1" applyAlignment="1" applyProtection="1">
      <alignment/>
      <protection/>
    </xf>
    <xf numFmtId="179" fontId="0" fillId="0" borderId="14" xfId="0" applyNumberFormat="1" applyBorder="1" applyAlignment="1" applyProtection="1">
      <alignment/>
      <protection locked="0"/>
    </xf>
    <xf numFmtId="173" fontId="0" fillId="0" borderId="17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" fontId="1" fillId="0" borderId="1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5"/>
  <sheetViews>
    <sheetView tabSelected="1" zoomScalePageLayoutView="0" workbookViewId="0" topLeftCell="A1">
      <selection activeCell="K26" sqref="H25:K26"/>
    </sheetView>
  </sheetViews>
  <sheetFormatPr defaultColWidth="9.140625" defaultRowHeight="12.75"/>
  <cols>
    <col min="1" max="1" width="2.7109375" style="1" customWidth="1"/>
    <col min="2" max="2" width="16.140625" style="4" customWidth="1"/>
    <col min="3" max="3" width="12.00390625" style="1" customWidth="1"/>
    <col min="4" max="6" width="9.140625" style="1" customWidth="1"/>
    <col min="7" max="7" width="9.7109375" style="1" bestFit="1" customWidth="1"/>
    <col min="8" max="16384" width="9.140625" style="1" customWidth="1"/>
  </cols>
  <sheetData>
    <row r="1" ht="13.5" thickBot="1"/>
    <row r="2" spans="2:10" ht="12.75">
      <c r="B2" s="5"/>
      <c r="C2" s="6" t="s">
        <v>33</v>
      </c>
      <c r="D2" s="7" t="s">
        <v>0</v>
      </c>
      <c r="F2" s="14" t="s">
        <v>23</v>
      </c>
      <c r="G2" s="27">
        <v>39163</v>
      </c>
      <c r="I2" s="35" t="s">
        <v>23</v>
      </c>
      <c r="J2" s="27">
        <v>39143</v>
      </c>
    </row>
    <row r="3" spans="2:10" ht="12.75">
      <c r="B3" s="8" t="s">
        <v>26</v>
      </c>
      <c r="C3" s="9">
        <v>35.6</v>
      </c>
      <c r="D3" s="10">
        <f>LOG(C3)</f>
        <v>1.551449997972875</v>
      </c>
      <c r="F3" s="17" t="s">
        <v>2</v>
      </c>
      <c r="G3" s="20">
        <v>8</v>
      </c>
      <c r="I3" s="36" t="s">
        <v>24</v>
      </c>
      <c r="J3" s="37">
        <v>39150</v>
      </c>
    </row>
    <row r="4" spans="2:10" ht="13.5" thickBot="1">
      <c r="B4" s="8" t="s">
        <v>27</v>
      </c>
      <c r="C4" s="9">
        <v>45.3</v>
      </c>
      <c r="D4" s="10">
        <f>LOG(C4)</f>
        <v>1.6560982020128319</v>
      </c>
      <c r="F4" s="28" t="s">
        <v>25</v>
      </c>
      <c r="G4" s="29">
        <f>G2+(G3*7)-1</f>
        <v>39218</v>
      </c>
      <c r="I4" s="11" t="s">
        <v>2</v>
      </c>
      <c r="J4" s="38">
        <f>(J3-J2)/7</f>
        <v>1</v>
      </c>
    </row>
    <row r="5" spans="2:4" ht="13.5" thickBot="1">
      <c r="B5" s="11" t="s">
        <v>7</v>
      </c>
      <c r="C5" s="12">
        <f>LOG(C3/C4)</f>
        <v>-0.10464820403995663</v>
      </c>
      <c r="D5" s="13"/>
    </row>
    <row r="6" ht="12.75">
      <c r="C6" s="2"/>
    </row>
    <row r="7" ht="13.5" thickBot="1"/>
    <row r="8" spans="2:9" ht="12.75">
      <c r="B8" s="14" t="s">
        <v>20</v>
      </c>
      <c r="C8" s="15">
        <v>66</v>
      </c>
      <c r="D8" s="16"/>
      <c r="E8" s="16"/>
      <c r="F8" s="7"/>
      <c r="H8" s="14" t="s">
        <v>6</v>
      </c>
      <c r="I8" s="7">
        <v>1.64</v>
      </c>
    </row>
    <row r="9" spans="2:9" ht="12.75">
      <c r="B9" s="17" t="s">
        <v>18</v>
      </c>
      <c r="C9" s="18">
        <v>73.4</v>
      </c>
      <c r="D9" s="19"/>
      <c r="E9" s="19"/>
      <c r="F9" s="20"/>
      <c r="H9" s="17" t="s">
        <v>4</v>
      </c>
      <c r="I9" s="20">
        <v>76.6</v>
      </c>
    </row>
    <row r="10" spans="2:9" ht="13.5" thickBot="1">
      <c r="B10" s="17" t="s">
        <v>19</v>
      </c>
      <c r="C10" s="19">
        <v>123</v>
      </c>
      <c r="D10" s="19">
        <v>1</v>
      </c>
      <c r="E10" s="19"/>
      <c r="F10" s="20"/>
      <c r="H10" s="11" t="s">
        <v>5</v>
      </c>
      <c r="I10" s="26">
        <f>I9/I8/I8</f>
        <v>28.480071386079715</v>
      </c>
    </row>
    <row r="11" spans="2:6" ht="12.75">
      <c r="B11" s="17" t="s">
        <v>21</v>
      </c>
      <c r="C11" s="21">
        <v>1</v>
      </c>
      <c r="D11" s="22" t="s">
        <v>22</v>
      </c>
      <c r="E11" s="19"/>
      <c r="F11" s="20"/>
    </row>
    <row r="12" spans="2:6" ht="13.5" thickBot="1">
      <c r="B12" s="11" t="s">
        <v>32</v>
      </c>
      <c r="C12" s="23">
        <f>((140-C8)*C9)/(72*C10/88)*C11</f>
        <v>53.97253839205059</v>
      </c>
      <c r="D12" s="24" t="s">
        <v>28</v>
      </c>
      <c r="E12" s="25"/>
      <c r="F12" s="13"/>
    </row>
    <row r="13" ht="12.75">
      <c r="I13" s="3"/>
    </row>
    <row r="14" ht="13.5" thickBot="1"/>
    <row r="15" spans="2:10" ht="12.75">
      <c r="B15" s="14" t="s">
        <v>11</v>
      </c>
      <c r="C15" s="15">
        <v>46</v>
      </c>
      <c r="D15" s="16"/>
      <c r="E15" s="7"/>
      <c r="G15" s="14" t="s">
        <v>14</v>
      </c>
      <c r="H15" s="16">
        <v>60</v>
      </c>
      <c r="I15" s="16"/>
      <c r="J15" s="7"/>
    </row>
    <row r="16" spans="2:10" ht="12.75">
      <c r="B16" s="17" t="s">
        <v>9</v>
      </c>
      <c r="C16" s="19">
        <v>10</v>
      </c>
      <c r="D16" s="19"/>
      <c r="E16" s="20"/>
      <c r="G16" s="17" t="s">
        <v>15</v>
      </c>
      <c r="H16" s="19">
        <v>109</v>
      </c>
      <c r="I16" s="19"/>
      <c r="J16" s="20"/>
    </row>
    <row r="17" spans="2:10" ht="13.5" thickBot="1">
      <c r="B17" s="17" t="s">
        <v>10</v>
      </c>
      <c r="C17" s="19">
        <v>8</v>
      </c>
      <c r="D17" s="19"/>
      <c r="E17" s="20"/>
      <c r="G17" s="11" t="s">
        <v>16</v>
      </c>
      <c r="H17" s="30">
        <f>H15/40*100/H16</f>
        <v>1.3761467889908257</v>
      </c>
      <c r="I17" s="24" t="s">
        <v>17</v>
      </c>
      <c r="J17" s="31"/>
    </row>
    <row r="18" spans="2:10" ht="12.75">
      <c r="B18" s="32" t="s">
        <v>30</v>
      </c>
      <c r="C18" s="19">
        <v>2.96</v>
      </c>
      <c r="D18" s="19"/>
      <c r="E18" s="20"/>
      <c r="G18" s="42"/>
      <c r="H18" s="34"/>
      <c r="I18" s="22"/>
      <c r="J18" s="9"/>
    </row>
    <row r="19" spans="2:5" ht="13.5" thickBot="1">
      <c r="B19" s="17" t="s">
        <v>8</v>
      </c>
      <c r="C19" s="19">
        <v>1</v>
      </c>
      <c r="D19" s="19"/>
      <c r="E19" s="20"/>
    </row>
    <row r="20" spans="2:9" ht="12.75">
      <c r="B20" s="17" t="s">
        <v>29</v>
      </c>
      <c r="C20" s="19">
        <v>1.82</v>
      </c>
      <c r="D20" s="19"/>
      <c r="E20" s="20"/>
      <c r="G20" s="14"/>
      <c r="H20" s="16"/>
      <c r="I20" s="39"/>
    </row>
    <row r="21" spans="2:9" ht="12.75">
      <c r="B21" s="17" t="s">
        <v>21</v>
      </c>
      <c r="C21" s="19">
        <v>0</v>
      </c>
      <c r="D21" s="22" t="s">
        <v>12</v>
      </c>
      <c r="E21" s="20"/>
      <c r="G21" s="17"/>
      <c r="H21" s="19"/>
      <c r="I21" s="20"/>
    </row>
    <row r="22" spans="2:9" ht="12.75">
      <c r="B22" s="33" t="s">
        <v>1</v>
      </c>
      <c r="C22" s="34">
        <f>(4.467*LOG10(C18))-(1.357*LOG10(C19))+(1.017*LOG10(C16))+(0.0281*C15)+(1.737*LOG10(C17))-(1.184*C20)+(0.301*C21)-5.54</f>
        <v>-1.7113526192947153</v>
      </c>
      <c r="D22" s="19"/>
      <c r="E22" s="20"/>
      <c r="G22" s="17"/>
      <c r="H22" s="19"/>
      <c r="I22" s="20"/>
    </row>
    <row r="23" spans="2:9" ht="13.5" thickBot="1">
      <c r="B23" s="11" t="s">
        <v>3</v>
      </c>
      <c r="C23" s="30">
        <f>1/(1+EXP(-C22))</f>
        <v>0.1529883571254586</v>
      </c>
      <c r="D23" s="24" t="s">
        <v>13</v>
      </c>
      <c r="E23" s="13"/>
      <c r="G23" s="11"/>
      <c r="H23" s="40"/>
      <c r="I23" s="13"/>
    </row>
    <row r="24" ht="12.75">
      <c r="B24" s="41" t="s">
        <v>31</v>
      </c>
    </row>
    <row r="25" ht="12.75">
      <c r="B25" s="1"/>
    </row>
    <row r="30" ht="12.75">
      <c r="B30" s="1"/>
    </row>
    <row r="31" ht="12.75">
      <c r="B31" s="1"/>
    </row>
    <row r="33" ht="12.75">
      <c r="B33" s="1"/>
    </row>
    <row r="34" ht="12.75">
      <c r="B34" s="1"/>
    </row>
    <row r="35" ht="12.75">
      <c r="B35" s="1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fibrosis calculator</dc:title>
  <dc:subject/>
  <dc:creator>t1952uhn</dc:creator>
  <cp:keywords/>
  <dc:description/>
  <cp:lastModifiedBy>Valle, Carlos</cp:lastModifiedBy>
  <cp:lastPrinted>2012-02-17T19:18:08Z</cp:lastPrinted>
  <dcterms:created xsi:type="dcterms:W3CDTF">2003-01-25T01:04:59Z</dcterms:created>
  <dcterms:modified xsi:type="dcterms:W3CDTF">2017-01-12T16:08:10Z</dcterms:modified>
  <cp:category/>
  <cp:version/>
  <cp:contentType/>
  <cp:contentStatus/>
</cp:coreProperties>
</file>